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45" windowWidth="5535" windowHeight="4050"/>
  </bookViews>
  <sheets>
    <sheet name="p5_6.2.8.tif" sheetId="6" r:id="rId1"/>
  </sheets>
  <calcPr calcId="125725"/>
</workbook>
</file>

<file path=xl/calcChain.xml><?xml version="1.0" encoding="utf-8"?>
<calcChain xmlns="http://schemas.openxmlformats.org/spreadsheetml/2006/main">
  <c r="C19" i="6"/>
  <c r="E19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D19"/>
  <c r="E14"/>
  <c r="E15"/>
  <c r="E16" s="1"/>
  <c r="E18"/>
  <c r="D14"/>
  <c r="D15"/>
  <c r="D16" s="1"/>
  <c r="D18"/>
  <c r="C15"/>
  <c r="C14"/>
  <c r="D9" s="1"/>
  <c r="C5"/>
  <c r="F5"/>
  <c r="I5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C9"/>
  <c r="C18"/>
  <c r="C10"/>
  <c r="C16" l="1"/>
  <c r="D10" s="1"/>
  <c r="D11" l="1"/>
  <c r="D12" l="1"/>
  <c r="E9" l="1"/>
  <c r="E10"/>
  <c r="E11" l="1"/>
  <c r="E12"/>
  <c r="F9" l="1"/>
  <c r="F10" l="1"/>
  <c r="F11" s="1"/>
  <c r="F18" s="1"/>
  <c r="F12" l="1"/>
  <c r="F14" l="1"/>
  <c r="F15"/>
  <c r="F16" s="1"/>
  <c r="G9"/>
  <c r="G10" l="1"/>
  <c r="G11" s="1"/>
  <c r="G18" s="1"/>
  <c r="G12" l="1"/>
  <c r="G15" l="1"/>
  <c r="G14"/>
  <c r="H9"/>
  <c r="G16" l="1"/>
  <c r="H10"/>
  <c r="H11" s="1"/>
  <c r="H18" s="1"/>
  <c r="H12" l="1"/>
  <c r="H14" l="1"/>
  <c r="I9" s="1"/>
  <c r="H15"/>
  <c r="H16" s="1"/>
  <c r="I10"/>
  <c r="I11" s="1"/>
  <c r="I18" s="1"/>
  <c r="I12" l="1"/>
  <c r="I15" l="1"/>
  <c r="I14"/>
  <c r="J9"/>
  <c r="I16" l="1"/>
  <c r="J10"/>
  <c r="J11" l="1"/>
  <c r="J18" s="1"/>
  <c r="J12" l="1"/>
  <c r="J14" l="1"/>
  <c r="J15"/>
  <c r="J16" s="1"/>
  <c r="K9"/>
  <c r="K10"/>
  <c r="K11" l="1"/>
  <c r="K18" s="1"/>
  <c r="K12" l="1"/>
  <c r="K15" l="1"/>
  <c r="K14"/>
  <c r="L9" s="1"/>
  <c r="K16" l="1"/>
  <c r="L10" s="1"/>
  <c r="L11"/>
  <c r="L18" s="1"/>
  <c r="L12" l="1"/>
  <c r="L14" l="1"/>
  <c r="L15"/>
  <c r="L16" s="1"/>
  <c r="M9"/>
  <c r="M10"/>
  <c r="M11" l="1"/>
  <c r="M18" s="1"/>
  <c r="M12" l="1"/>
  <c r="M15" l="1"/>
  <c r="M14"/>
  <c r="N9"/>
  <c r="M16" l="1"/>
  <c r="N10"/>
  <c r="N11" s="1"/>
  <c r="N18" s="1"/>
  <c r="N12" l="1"/>
  <c r="N14" l="1"/>
  <c r="O9" s="1"/>
  <c r="N15"/>
  <c r="N16" s="1"/>
  <c r="O10" s="1"/>
  <c r="O11" l="1"/>
  <c r="O18" s="1"/>
  <c r="O12" l="1"/>
  <c r="O15" l="1"/>
  <c r="O14"/>
  <c r="P9" s="1"/>
  <c r="O16" l="1"/>
  <c r="P10" s="1"/>
  <c r="P11" s="1"/>
  <c r="P18" l="1"/>
  <c r="P12"/>
  <c r="P14" l="1"/>
  <c r="Q9" s="1"/>
  <c r="P15"/>
  <c r="P16" s="1"/>
  <c r="Q10" s="1"/>
  <c r="Q11" s="1"/>
  <c r="Q18" s="1"/>
  <c r="Q12"/>
  <c r="Q15" l="1"/>
  <c r="Q14"/>
  <c r="R9" s="1"/>
  <c r="Q16" l="1"/>
  <c r="R10" s="1"/>
  <c r="R11"/>
  <c r="R18" s="1"/>
  <c r="R12" l="1"/>
  <c r="R14" l="1"/>
  <c r="R15"/>
  <c r="R16" s="1"/>
  <c r="S9"/>
  <c r="S10" l="1"/>
  <c r="S11" s="1"/>
  <c r="S18" s="1"/>
  <c r="S12" l="1"/>
  <c r="S15" l="1"/>
  <c r="S16" s="1"/>
  <c r="S14"/>
  <c r="T9"/>
  <c r="T10" l="1"/>
  <c r="T11" s="1"/>
  <c r="T18" s="1"/>
  <c r="T12" l="1"/>
  <c r="T14" l="1"/>
  <c r="T15"/>
  <c r="T16" s="1"/>
  <c r="U9"/>
  <c r="U10"/>
  <c r="U11" l="1"/>
  <c r="U18" s="1"/>
  <c r="U12"/>
  <c r="U15" l="1"/>
  <c r="U14"/>
  <c r="V9"/>
  <c r="U16" l="1"/>
  <c r="V10" s="1"/>
  <c r="V11" s="1"/>
  <c r="V18" s="1"/>
  <c r="V12"/>
  <c r="V14" l="1"/>
  <c r="V15"/>
  <c r="V16" s="1"/>
  <c r="W9"/>
  <c r="W10"/>
  <c r="W11" l="1"/>
  <c r="W18" s="1"/>
  <c r="W12"/>
  <c r="W15" l="1"/>
  <c r="W14"/>
  <c r="X9"/>
  <c r="W16" l="1"/>
  <c r="X10"/>
  <c r="X11" l="1"/>
  <c r="X18" s="1"/>
  <c r="X12" l="1"/>
  <c r="X14" l="1"/>
  <c r="X15"/>
  <c r="X16" s="1"/>
  <c r="Y9"/>
  <c r="Y10"/>
  <c r="Y11" l="1"/>
  <c r="Y18" s="1"/>
  <c r="Y12" l="1"/>
  <c r="Y15" l="1"/>
  <c r="Y14"/>
  <c r="Z9" s="1"/>
  <c r="Y16" l="1"/>
  <c r="Z10" s="1"/>
  <c r="Z11" s="1"/>
  <c r="Z18" s="1"/>
  <c r="Z12"/>
  <c r="Z14" l="1"/>
  <c r="AA9" s="1"/>
  <c r="Z15"/>
  <c r="Z16" s="1"/>
  <c r="AA10"/>
  <c r="AA11" s="1"/>
  <c r="AA18" s="1"/>
  <c r="AA12" l="1"/>
  <c r="AA15" l="1"/>
  <c r="AA14"/>
  <c r="AA16" l="1"/>
</calcChain>
</file>

<file path=xl/sharedStrings.xml><?xml version="1.0" encoding="utf-8"?>
<sst xmlns="http://schemas.openxmlformats.org/spreadsheetml/2006/main" count="21" uniqueCount="21">
  <si>
    <t>débit</t>
  </si>
  <si>
    <t>Cp</t>
  </si>
  <si>
    <t>Cv</t>
  </si>
  <si>
    <t>r</t>
  </si>
  <si>
    <t>P (bar)</t>
  </si>
  <si>
    <t>T (K)</t>
  </si>
  <si>
    <t>Volume (m3)</t>
  </si>
  <si>
    <t>T air</t>
  </si>
  <si>
    <t>Text</t>
  </si>
  <si>
    <t>H air</t>
  </si>
  <si>
    <t>U</t>
  </si>
  <si>
    <t>K</t>
  </si>
  <si>
    <t>S</t>
  </si>
  <si>
    <t xml:space="preserve">facteur </t>
  </si>
  <si>
    <t>tau (kWh)</t>
  </si>
  <si>
    <t>T storage (°C)</t>
  </si>
  <si>
    <t>M storage (kg)</t>
  </si>
  <si>
    <t xml:space="preserve">Cylindrical storage </t>
  </si>
  <si>
    <t>Diameter</t>
  </si>
  <si>
    <t>Length</t>
  </si>
  <si>
    <t>increment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</si>
</sst>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1" fillId="0" borderId="0" xfId="0" applyFont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9"/>
  <c:chart>
    <c:title>
      <c:layout>
        <c:manualLayout>
          <c:xMode val="edge"/>
          <c:yMode val="edge"/>
          <c:x val="0.41292134831460703"/>
          <c:y val="3.896103896103896E-2"/>
        </c:manualLayout>
      </c:layout>
    </c:title>
    <c:plotArea>
      <c:layout>
        <c:manualLayout>
          <c:layoutTarget val="inner"/>
          <c:xMode val="edge"/>
          <c:yMode val="edge"/>
          <c:x val="8.707865168539318E-2"/>
          <c:y val="0.23809624465741977"/>
          <c:w val="0.84269662921348398"/>
          <c:h val="0.5844180550682111"/>
        </c:manualLayout>
      </c:layout>
      <c:scatterChart>
        <c:scatterStyle val="smoothMarker"/>
        <c:ser>
          <c:idx val="0"/>
          <c:order val="0"/>
          <c:tx>
            <c:strRef>
              <c:f>'p5_6.2.8.tif'!$B$9</c:f>
              <c:strCache>
                <c:ptCount val="1"/>
                <c:pt idx="0">
                  <c:v>M storage (kg)</c:v>
                </c:pt>
              </c:strCache>
            </c:strRef>
          </c:tx>
          <c:marker>
            <c:symbol val="none"/>
          </c:marker>
          <c:xVal>
            <c:numRef>
              <c:f>'p5_6.2.8.tif'!$C$8:$Z$8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'p5_6.2.8.tif'!$C$9:$Z$9</c:f>
              <c:numCache>
                <c:formatCode>#,##0</c:formatCode>
                <c:ptCount val="24"/>
                <c:pt idx="0">
                  <c:v>2.9395018980957128</c:v>
                </c:pt>
                <c:pt idx="1">
                  <c:v>3.1775018980957128</c:v>
                </c:pt>
                <c:pt idx="2">
                  <c:v>3.4038776984769763</c:v>
                </c:pt>
                <c:pt idx="3">
                  <c:v>3.6249384782927194</c:v>
                </c:pt>
                <c:pt idx="4">
                  <c:v>3.8408422736812495</c:v>
                </c:pt>
                <c:pt idx="5">
                  <c:v>4.0517383909954621</c:v>
                </c:pt>
                <c:pt idx="6">
                  <c:v>4.2577688981271082</c:v>
                </c:pt>
                <c:pt idx="7">
                  <c:v>4.4590696569542754</c:v>
                </c:pt>
                <c:pt idx="8">
                  <c:v>4.6557710593063435</c:v>
                </c:pt>
                <c:pt idx="9">
                  <c:v>4.8479985671338719</c:v>
                </c:pt>
                <c:pt idx="10">
                  <c:v>5.0358731209787981</c:v>
                </c:pt>
                <c:pt idx="11">
                  <c:v>5.2195114584422484</c:v>
                </c:pt>
                <c:pt idx="12">
                  <c:v>5.3990263702637549</c:v>
                </c:pt>
                <c:pt idx="13">
                  <c:v>5.5745269125661343</c:v>
                </c:pt>
                <c:pt idx="14">
                  <c:v>5.7461185878792875</c:v>
                </c:pt>
                <c:pt idx="15">
                  <c:v>5.9139035035969059</c:v>
                </c:pt>
                <c:pt idx="16">
                  <c:v>6.0779805138459864</c:v>
                </c:pt>
                <c:pt idx="17">
                  <c:v>6.2384453489232055</c:v>
                </c:pt>
                <c:pt idx="18">
                  <c:v>6.395390735194793</c:v>
                </c:pt>
                <c:pt idx="19">
                  <c:v>6.5489065074849746</c:v>
                </c:pt>
                <c:pt idx="20">
                  <c:v>6.6990797153712567</c:v>
                </c:pt>
                <c:pt idx="21">
                  <c:v>6.845994724381316</c:v>
                </c:pt>
                <c:pt idx="22">
                  <c:v>6.9897333127906052</c:v>
                </c:pt>
                <c:pt idx="23">
                  <c:v>7.130374764513717</c:v>
                </c:pt>
              </c:numCache>
            </c:numRef>
          </c:yVal>
          <c:smooth val="1"/>
        </c:ser>
        <c:axId val="49542272"/>
        <c:axId val="49543808"/>
      </c:scatterChart>
      <c:valAx>
        <c:axId val="49542272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9543808"/>
        <c:crosses val="autoZero"/>
        <c:crossBetween val="midCat"/>
      </c:valAx>
      <c:valAx>
        <c:axId val="49543808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9542272"/>
        <c:crossesAt val="-10"/>
        <c:crossBetween val="midCat"/>
      </c:valAx>
    </c:plotArea>
    <c:plotVisOnly val="1"/>
    <c:dispBlanksAs val="gap"/>
  </c:chart>
  <c:printSettings>
    <c:headerFooter alignWithMargins="0"/>
    <c:pageMargins b="0.98425196899999956" l="0.78740157499999996" r="0.78740157499999996" t="0.98425196899999956" header="0.49212598450000022" footer="0.4921259845000002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9"/>
  <c:chart>
    <c:title>
      <c:layout>
        <c:manualLayout>
          <c:xMode val="edge"/>
          <c:yMode val="edge"/>
          <c:x val="0.41736812310225979"/>
          <c:y val="3.8793103448275891E-2"/>
        </c:manualLayout>
      </c:layout>
    </c:title>
    <c:plotArea>
      <c:layout>
        <c:manualLayout>
          <c:layoutTarget val="inner"/>
          <c:xMode val="edge"/>
          <c:yMode val="edge"/>
          <c:x val="0.10364174009141974"/>
          <c:y val="0.23706946446799357"/>
          <c:w val="0.82633279262077852"/>
          <c:h val="0.58620813032085617"/>
        </c:manualLayout>
      </c:layout>
      <c:scatterChart>
        <c:scatterStyle val="smoothMarker"/>
        <c:ser>
          <c:idx val="0"/>
          <c:order val="0"/>
          <c:tx>
            <c:strRef>
              <c:f>'p5_6.2.8.tif'!$B$18</c:f>
              <c:strCache>
                <c:ptCount val="1"/>
                <c:pt idx="0">
                  <c:v>T storage (°C)</c:v>
                </c:pt>
              </c:strCache>
            </c:strRef>
          </c:tx>
          <c:marker>
            <c:symbol val="none"/>
          </c:marker>
          <c:xVal>
            <c:numRef>
              <c:f>'p5_6.2.8.tif'!$C$8:$Z$8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'p5_6.2.8.tif'!$C$18:$Z$18</c:f>
              <c:numCache>
                <c:formatCode>General</c:formatCode>
                <c:ptCount val="24"/>
                <c:pt idx="0">
                  <c:v>26.850000000000023</c:v>
                </c:pt>
                <c:pt idx="1">
                  <c:v>30.394207882134253</c:v>
                </c:pt>
                <c:pt idx="2">
                  <c:v>33.15649931158805</c:v>
                </c:pt>
                <c:pt idx="3">
                  <c:v>35.3861851418892</c:v>
                </c:pt>
                <c:pt idx="4">
                  <c:v>37.205125399753513</c:v>
                </c:pt>
                <c:pt idx="5">
                  <c:v>38.700696020338967</c:v>
                </c:pt>
                <c:pt idx="6">
                  <c:v>39.937203606398896</c:v>
                </c:pt>
                <c:pt idx="7">
                  <c:v>40.963066427512274</c:v>
                </c:pt>
                <c:pt idx="8">
                  <c:v>41.815476591127947</c:v>
                </c:pt>
                <c:pt idx="9">
                  <c:v>42.523511836301452</c:v>
                </c:pt>
                <c:pt idx="10">
                  <c:v>43.11026416356998</c:v>
                </c:pt>
                <c:pt idx="11">
                  <c:v>43.59432831576521</c:v>
                </c:pt>
                <c:pt idx="12">
                  <c:v>43.990863504012736</c:v>
                </c:pt>
                <c:pt idx="13">
                  <c:v>44.312364533263747</c:v>
                </c:pt>
                <c:pt idx="14">
                  <c:v>44.56923119579983</c:v>
                </c:pt>
                <c:pt idx="15">
                  <c:v>44.770195142007708</c:v>
                </c:pt>
                <c:pt idx="16">
                  <c:v>44.922644421976486</c:v>
                </c:pt>
                <c:pt idx="17">
                  <c:v>45.032873454022308</c:v>
                </c:pt>
                <c:pt idx="18">
                  <c:v>45.106277891776131</c:v>
                </c:pt>
                <c:pt idx="19">
                  <c:v>45.147508250124872</c:v>
                </c:pt>
                <c:pt idx="20">
                  <c:v>45.160592290433954</c:v>
                </c:pt>
                <c:pt idx="21">
                  <c:v>45.149033472179951</c:v>
                </c:pt>
                <c:pt idx="22">
                  <c:v>45.115890873662408</c:v>
                </c:pt>
                <c:pt idx="23">
                  <c:v>45.063844620993507</c:v>
                </c:pt>
              </c:numCache>
            </c:numRef>
          </c:yVal>
          <c:smooth val="1"/>
        </c:ser>
        <c:axId val="48064384"/>
        <c:axId val="48065920"/>
      </c:scatterChart>
      <c:valAx>
        <c:axId val="48064384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8065920"/>
        <c:crosses val="autoZero"/>
        <c:crossBetween val="midCat"/>
      </c:valAx>
      <c:valAx>
        <c:axId val="4806592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8064384"/>
        <c:crossesAt val="-10"/>
        <c:crossBetween val="midCat"/>
      </c:valAx>
    </c:plotArea>
    <c:plotVisOnly val="1"/>
    <c:dispBlanksAs val="gap"/>
  </c:chart>
  <c:printSettings>
    <c:headerFooter alignWithMargins="0"/>
    <c:pageMargins b="0.98425196899999956" l="0.78740157499999996" r="0.78740157499999996" t="0.98425196899999956" header="0.49212598450000022" footer="0.4921259845000002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9"/>
  <c:chart>
    <c:title>
      <c:layout>
        <c:manualLayout>
          <c:xMode val="edge"/>
          <c:yMode val="edge"/>
          <c:x val="0.45098156848041077"/>
          <c:y val="3.8793103448275891E-2"/>
        </c:manualLayout>
      </c:layout>
    </c:title>
    <c:plotArea>
      <c:layout>
        <c:manualLayout>
          <c:layoutTarget val="inner"/>
          <c:xMode val="edge"/>
          <c:yMode val="edge"/>
          <c:x val="0.10364174009141974"/>
          <c:y val="0.23706946446799357"/>
          <c:w val="0.82633279262077852"/>
          <c:h val="0.58620813032085617"/>
        </c:manualLayout>
      </c:layout>
      <c:scatterChart>
        <c:scatterStyle val="smoothMarker"/>
        <c:ser>
          <c:idx val="0"/>
          <c:order val="0"/>
          <c:tx>
            <c:strRef>
              <c:f>'p5_6.2.8.tif'!$B$12</c:f>
              <c:strCache>
                <c:ptCount val="1"/>
                <c:pt idx="0">
                  <c:v>P (bar)</c:v>
                </c:pt>
              </c:strCache>
            </c:strRef>
          </c:tx>
          <c:marker>
            <c:symbol val="none"/>
          </c:marker>
          <c:xVal>
            <c:numRef>
              <c:f>'p5_6.2.8.tif'!$C$8:$Z$8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'p5_6.2.8.tif'!$C$12:$Z$12</c:f>
              <c:numCache>
                <c:formatCode>General</c:formatCode>
                <c:ptCount val="24"/>
                <c:pt idx="0">
                  <c:v>5</c:v>
                </c:pt>
                <c:pt idx="1">
                  <c:v>5.4686833015613843</c:v>
                </c:pt>
                <c:pt idx="2">
                  <c:v>5.911601682021427</c:v>
                </c:pt>
                <c:pt idx="3">
                  <c:v>6.3413503842891741</c:v>
                </c:pt>
                <c:pt idx="4">
                  <c:v>6.758656890482273</c:v>
                </c:pt>
                <c:pt idx="5">
                  <c:v>7.164124405696171</c:v>
                </c:pt>
                <c:pt idx="6">
                  <c:v>7.5582700977360666</c:v>
                </c:pt>
                <c:pt idx="7">
                  <c:v>7.941549803994354</c:v>
                </c:pt>
                <c:pt idx="8">
                  <c:v>8.3143743477059857</c:v>
                </c:pt>
                <c:pt idx="9">
                  <c:v>8.6771205129227855</c:v>
                </c:pt>
                <c:pt idx="10">
                  <c:v>9.0301385447124822</c:v>
                </c:pt>
                <c:pt idx="11">
                  <c:v>9.3737573482078105</c:v>
                </c:pt>
                <c:pt idx="12">
                  <c:v>9.708288141468369</c:v>
                </c:pt>
                <c:pt idx="13">
                  <c:v>10.034027057237255</c:v>
                </c:pt>
                <c:pt idx="14">
                  <c:v>10.351257023531822</c:v>
                </c:pt>
                <c:pt idx="15">
                  <c:v>10.660249145909955</c:v>
                </c:pt>
                <c:pt idx="16">
                  <c:v>10.961263743565079</c:v>
                </c:pt>
                <c:pt idx="17">
                  <c:v>11.254551144034414</c:v>
                </c:pt>
                <c:pt idx="18">
                  <c:v>11.540352309151496</c:v>
                </c:pt>
                <c:pt idx="19">
                  <c:v>11.818899342809802</c:v>
                </c:pt>
                <c:pt idx="20">
                  <c:v>12.090415915828425</c:v>
                </c:pt>
                <c:pt idx="21">
                  <c:v>12.355117632559203</c:v>
                </c:pt>
                <c:pt idx="22">
                  <c:v>12.613212356407324</c:v>
                </c:pt>
                <c:pt idx="23">
                  <c:v>12.864900506183995</c:v>
                </c:pt>
              </c:numCache>
            </c:numRef>
          </c:yVal>
          <c:smooth val="1"/>
        </c:ser>
        <c:axId val="48085632"/>
        <c:axId val="48099712"/>
      </c:scatterChart>
      <c:valAx>
        <c:axId val="48085632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8099712"/>
        <c:crosses val="autoZero"/>
        <c:crossBetween val="midCat"/>
      </c:valAx>
      <c:valAx>
        <c:axId val="48099712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8085632"/>
        <c:crossesAt val="-10"/>
        <c:crossBetween val="midCat"/>
      </c:valAx>
    </c:plotArea>
    <c:plotVisOnly val="1"/>
    <c:dispBlanksAs val="gap"/>
  </c:chart>
  <c:printSettings>
    <c:headerFooter alignWithMargins="0"/>
    <c:pageMargins b="0.98425196899999956" l="0.78740157499999996" r="0.78740157499999996" t="0.98425196899999956" header="0.49212598450000022" footer="0.4921259845000002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9"/>
  <c:chart>
    <c:title>
      <c:layout>
        <c:manualLayout>
          <c:xMode val="edge"/>
          <c:yMode val="edge"/>
          <c:x val="0.43137372534315604"/>
          <c:y val="3.8793103448275891E-2"/>
        </c:manualLayout>
      </c:layout>
    </c:title>
    <c:plotArea>
      <c:layout>
        <c:manualLayout>
          <c:layoutTarget val="inner"/>
          <c:xMode val="edge"/>
          <c:yMode val="edge"/>
          <c:x val="0.10364174009141974"/>
          <c:y val="0.23706946446799357"/>
          <c:w val="0.82633279262077852"/>
          <c:h val="0.58620813032085617"/>
        </c:manualLayout>
      </c:layout>
      <c:scatterChart>
        <c:scatterStyle val="smoothMarker"/>
        <c:ser>
          <c:idx val="0"/>
          <c:order val="0"/>
          <c:tx>
            <c:strRef>
              <c:f>'p5_6.2.8.tif'!$B$19</c:f>
              <c:strCache>
                <c:ptCount val="1"/>
                <c:pt idx="0">
                  <c:v>tau (kWh)</c:v>
                </c:pt>
              </c:strCache>
            </c:strRef>
          </c:tx>
          <c:marker>
            <c:symbol val="none"/>
          </c:marker>
          <c:xVal>
            <c:numRef>
              <c:f>'p5_6.2.8.tif'!$C$8:$Z$8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'p5_6.2.8.tif'!$C$19:$Z$19</c:f>
              <c:numCache>
                <c:formatCode>#,##0.0</c:formatCode>
                <c:ptCount val="24"/>
                <c:pt idx="0">
                  <c:v>1.6495000000000003E-2</c:v>
                </c:pt>
                <c:pt idx="1">
                  <c:v>3.346334556507749E-2</c:v>
                </c:pt>
                <c:pt idx="2">
                  <c:v>5.0840259722948346E-2</c:v>
                </c:pt>
                <c:pt idx="3">
                  <c:v>6.8582906700218702E-2</c:v>
                </c:pt>
                <c:pt idx="4">
                  <c:v>8.6656586441180433E-2</c:v>
                </c:pt>
                <c:pt idx="5">
                  <c:v>0.10503356252356068</c:v>
                </c:pt>
                <c:pt idx="6">
                  <c:v>0.12369208361815603</c:v>
                </c:pt>
                <c:pt idx="7">
                  <c:v>0.14261555062130132</c:v>
                </c:pt>
                <c:pt idx="8">
                  <c:v>0.16179179840235824</c:v>
                </c:pt>
                <c:pt idx="9">
                  <c:v>0.18121247095925189</c:v>
                </c:pt>
                <c:pt idx="10">
                  <c:v>0.20087247476821127</c:v>
                </c:pt>
                <c:pt idx="11">
                  <c:v>0.22076949889811157</c:v>
                </c:pt>
                <c:pt idx="12">
                  <c:v>0.24090359294239022</c:v>
                </c:pt>
                <c:pt idx="13">
                  <c:v>0.26127679551664929</c:v>
                </c:pt>
                <c:pt idx="14">
                  <c:v>0.28189280727665667</c:v>
                </c:pt>
                <c:pt idx="15">
                  <c:v>0.30275670330700244</c:v>
                </c:pt>
                <c:pt idx="16">
                  <c:v>0.32387468042252615</c:v>
                </c:pt>
                <c:pt idx="17">
                  <c:v>0.34525383547887262</c:v>
                </c:pt>
                <c:pt idx="18">
                  <c:v>0.36690197124646923</c:v>
                </c:pt>
                <c:pt idx="19">
                  <c:v>0.38882742679013393</c:v>
                </c:pt>
                <c:pt idx="20">
                  <c:v>0.411038929631456</c:v>
                </c:pt>
                <c:pt idx="21">
                  <c:v>0.43354546726435539</c:v>
                </c:pt>
                <c:pt idx="22">
                  <c:v>0.45635617585353261</c:v>
                </c:pt>
                <c:pt idx="23">
                  <c:v>0.4794802441763239</c:v>
                </c:pt>
              </c:numCache>
            </c:numRef>
          </c:yVal>
          <c:smooth val="1"/>
        </c:ser>
        <c:axId val="49613824"/>
        <c:axId val="49644288"/>
      </c:scatterChart>
      <c:valAx>
        <c:axId val="49613824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9644288"/>
        <c:crosses val="autoZero"/>
        <c:crossBetween val="midCat"/>
      </c:valAx>
      <c:valAx>
        <c:axId val="49644288"/>
        <c:scaling>
          <c:orientation val="minMax"/>
        </c:scaling>
        <c:axPos val="l"/>
        <c:majorGridlines/>
        <c:numFmt formatCode="#,##0.0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9613824"/>
        <c:crossesAt val="-10"/>
        <c:crossBetween val="midCat"/>
      </c:valAx>
    </c:plotArea>
    <c:plotVisOnly val="1"/>
    <c:dispBlanksAs val="gap"/>
  </c:chart>
  <c:printSettings>
    <c:headerFooter alignWithMargins="0"/>
    <c:pageMargins b="0.98425196899999956" l="0.78740157499999996" r="0.78740157499999996" t="0.98425196899999956" header="0.49212598450000022" footer="0.4921259845000002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34</xdr:row>
      <xdr:rowOff>76200</xdr:rowOff>
    </xdr:from>
    <xdr:to>
      <xdr:col>5</xdr:col>
      <xdr:colOff>533400</xdr:colOff>
      <xdr:row>48</xdr:row>
      <xdr:rowOff>9525</xdr:rowOff>
    </xdr:to>
    <xdr:graphicFrame macro="">
      <xdr:nvGraphicFramePr>
        <xdr:cNvPr id="10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533400</xdr:colOff>
      <xdr:row>20</xdr:row>
      <xdr:rowOff>123825</xdr:rowOff>
    </xdr:from>
    <xdr:to>
      <xdr:col>10</xdr:col>
      <xdr:colOff>123825</xdr:colOff>
      <xdr:row>34</xdr:row>
      <xdr:rowOff>66675</xdr:rowOff>
    </xdr:to>
    <xdr:graphicFrame macro="">
      <xdr:nvGraphicFramePr>
        <xdr:cNvPr id="10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180975</xdr:colOff>
      <xdr:row>20</xdr:row>
      <xdr:rowOff>114300</xdr:rowOff>
    </xdr:from>
    <xdr:to>
      <xdr:col>5</xdr:col>
      <xdr:colOff>533400</xdr:colOff>
      <xdr:row>34</xdr:row>
      <xdr:rowOff>57150</xdr:rowOff>
    </xdr:to>
    <xdr:graphicFrame macro="">
      <xdr:nvGraphicFramePr>
        <xdr:cNvPr id="105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552450</xdr:colOff>
      <xdr:row>34</xdr:row>
      <xdr:rowOff>76200</xdr:rowOff>
    </xdr:from>
    <xdr:to>
      <xdr:col>10</xdr:col>
      <xdr:colOff>142875</xdr:colOff>
      <xdr:row>48</xdr:row>
      <xdr:rowOff>19050</xdr:rowOff>
    </xdr:to>
    <xdr:graphicFrame macro="">
      <xdr:nvGraphicFramePr>
        <xdr:cNvPr id="10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0.75588</cdr:x>
      <cdr:y>0.90548</cdr:y>
    </cdr:from>
    <cdr:to>
      <cdr:x>0.88855</cdr:x>
      <cdr:y>0.97845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475" y="2004116"/>
          <a:ext cx="451156" cy="161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 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0.7593</cdr:x>
      <cdr:y>0.90556</cdr:y>
    </cdr:from>
    <cdr:to>
      <cdr:x>0.88956</cdr:x>
      <cdr:y>0.97854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2346" y="2012914"/>
          <a:ext cx="444170" cy="1619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 (s)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0.7593</cdr:x>
      <cdr:y>0.90556</cdr:y>
    </cdr:from>
    <cdr:to>
      <cdr:x>0.88956</cdr:x>
      <cdr:y>0.97854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2346" y="2012914"/>
          <a:ext cx="444170" cy="1619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 (s)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0.7593</cdr:x>
      <cdr:y>0.90604</cdr:y>
    </cdr:from>
    <cdr:to>
      <cdr:x>0.88956</cdr:x>
      <cdr:y>0.97854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2346" y="2013976"/>
          <a:ext cx="444170" cy="160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 (s)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"/>
  <sheetViews>
    <sheetView tabSelected="1" topLeftCell="A31" workbookViewId="0">
      <selection activeCell="B1" sqref="B1:B9"/>
    </sheetView>
  </sheetViews>
  <sheetFormatPr baseColWidth="10" defaultRowHeight="12.75"/>
  <sheetData>
    <row r="1" spans="1:27">
      <c r="B1" s="2" t="s">
        <v>17</v>
      </c>
      <c r="E1" t="s">
        <v>13</v>
      </c>
      <c r="F1">
        <v>1</v>
      </c>
    </row>
    <row r="3" spans="1:27">
      <c r="B3" t="s">
        <v>18</v>
      </c>
      <c r="C3">
        <v>0.8</v>
      </c>
      <c r="E3" t="s">
        <v>1</v>
      </c>
      <c r="F3">
        <v>1000</v>
      </c>
      <c r="H3" t="s">
        <v>8</v>
      </c>
      <c r="I3">
        <v>300</v>
      </c>
    </row>
    <row r="4" spans="1:27">
      <c r="B4" t="s">
        <v>19</v>
      </c>
      <c r="C4">
        <v>1</v>
      </c>
      <c r="E4" t="s">
        <v>2</v>
      </c>
      <c r="F4">
        <v>715</v>
      </c>
      <c r="H4" t="s">
        <v>11</v>
      </c>
      <c r="I4">
        <v>3</v>
      </c>
    </row>
    <row r="5" spans="1:27">
      <c r="B5" t="s">
        <v>6</v>
      </c>
      <c r="C5" s="3">
        <f>C4*PI()/4*C3^2</f>
        <v>0.50265482457436694</v>
      </c>
      <c r="E5" t="s">
        <v>3</v>
      </c>
      <c r="F5">
        <f>F3-F4</f>
        <v>285</v>
      </c>
      <c r="H5" t="s">
        <v>12</v>
      </c>
      <c r="I5" s="1">
        <f>PI()*C3*C4</f>
        <v>2.5132741228718345</v>
      </c>
    </row>
    <row r="7" spans="1:27">
      <c r="B7" t="s">
        <v>20</v>
      </c>
      <c r="C7">
        <v>20</v>
      </c>
    </row>
    <row r="8" spans="1:27">
      <c r="C8">
        <v>0</v>
      </c>
      <c r="D8">
        <f t="shared" ref="D8:M8" si="0">C8+$C7</f>
        <v>20</v>
      </c>
      <c r="E8">
        <f t="shared" si="0"/>
        <v>40</v>
      </c>
      <c r="F8">
        <f t="shared" si="0"/>
        <v>60</v>
      </c>
      <c r="G8">
        <f t="shared" si="0"/>
        <v>80</v>
      </c>
      <c r="H8">
        <f t="shared" si="0"/>
        <v>100</v>
      </c>
      <c r="I8">
        <f t="shared" si="0"/>
        <v>120</v>
      </c>
      <c r="J8">
        <f t="shared" si="0"/>
        <v>140</v>
      </c>
      <c r="K8">
        <f t="shared" si="0"/>
        <v>160</v>
      </c>
      <c r="L8">
        <f t="shared" si="0"/>
        <v>180</v>
      </c>
      <c r="M8">
        <f t="shared" si="0"/>
        <v>200</v>
      </c>
      <c r="N8">
        <f t="shared" ref="N8:U8" si="1">M8+$C7</f>
        <v>220</v>
      </c>
      <c r="O8">
        <f t="shared" si="1"/>
        <v>240</v>
      </c>
      <c r="P8">
        <f t="shared" si="1"/>
        <v>260</v>
      </c>
      <c r="Q8">
        <f t="shared" si="1"/>
        <v>280</v>
      </c>
      <c r="R8">
        <f t="shared" si="1"/>
        <v>300</v>
      </c>
      <c r="S8">
        <f t="shared" si="1"/>
        <v>320</v>
      </c>
      <c r="T8">
        <f t="shared" si="1"/>
        <v>340</v>
      </c>
      <c r="U8">
        <f t="shared" si="1"/>
        <v>360</v>
      </c>
      <c r="V8">
        <f t="shared" ref="V8:AA8" si="2">U8+$C7</f>
        <v>380</v>
      </c>
      <c r="W8">
        <f t="shared" si="2"/>
        <v>400</v>
      </c>
      <c r="X8">
        <f t="shared" si="2"/>
        <v>420</v>
      </c>
      <c r="Y8">
        <f t="shared" si="2"/>
        <v>440</v>
      </c>
      <c r="Z8">
        <f t="shared" si="2"/>
        <v>460</v>
      </c>
      <c r="AA8">
        <f t="shared" si="2"/>
        <v>480</v>
      </c>
    </row>
    <row r="9" spans="1:27">
      <c r="A9">
        <v>1</v>
      </c>
      <c r="B9" t="s">
        <v>16</v>
      </c>
      <c r="C9" s="1">
        <f>$C5/($F5*C11/C12/100000)</f>
        <v>2.9395018980957128</v>
      </c>
      <c r="D9" s="1">
        <f t="shared" ref="D9:U9" si="3">C9+$C7*C14</f>
        <v>3.1775018980957128</v>
      </c>
      <c r="E9" s="1">
        <f t="shared" si="3"/>
        <v>3.4038776984769763</v>
      </c>
      <c r="F9" s="1">
        <f t="shared" si="3"/>
        <v>3.6249384782927194</v>
      </c>
      <c r="G9" s="1">
        <f t="shared" si="3"/>
        <v>3.8408422736812495</v>
      </c>
      <c r="H9" s="1">
        <f t="shared" si="3"/>
        <v>4.0517383909954621</v>
      </c>
      <c r="I9" s="1">
        <f t="shared" si="3"/>
        <v>4.2577688981271082</v>
      </c>
      <c r="J9" s="1">
        <f t="shared" si="3"/>
        <v>4.4590696569542754</v>
      </c>
      <c r="K9" s="1">
        <f t="shared" si="3"/>
        <v>4.6557710593063435</v>
      </c>
      <c r="L9" s="1">
        <f t="shared" si="3"/>
        <v>4.8479985671338719</v>
      </c>
      <c r="M9" s="1">
        <f t="shared" si="3"/>
        <v>5.0358731209787981</v>
      </c>
      <c r="N9" s="1">
        <f t="shared" si="3"/>
        <v>5.2195114584422484</v>
      </c>
      <c r="O9" s="1">
        <f t="shared" si="3"/>
        <v>5.3990263702637549</v>
      </c>
      <c r="P9" s="1">
        <f t="shared" si="3"/>
        <v>5.5745269125661343</v>
      </c>
      <c r="Q9" s="1">
        <f t="shared" si="3"/>
        <v>5.7461185878792875</v>
      </c>
      <c r="R9" s="1">
        <f t="shared" si="3"/>
        <v>5.9139035035969059</v>
      </c>
      <c r="S9" s="1">
        <f t="shared" si="3"/>
        <v>6.0779805138459864</v>
      </c>
      <c r="T9" s="1">
        <f t="shared" si="3"/>
        <v>6.2384453489232055</v>
      </c>
      <c r="U9" s="1">
        <f t="shared" si="3"/>
        <v>6.395390735194793</v>
      </c>
      <c r="V9" s="1">
        <f t="shared" ref="V9:AA9" si="4">U9+$C7*U14</f>
        <v>6.5489065074849746</v>
      </c>
      <c r="W9" s="1">
        <f t="shared" si="4"/>
        <v>6.6990797153712567</v>
      </c>
      <c r="X9" s="1">
        <f t="shared" si="4"/>
        <v>6.845994724381316</v>
      </c>
      <c r="Y9" s="1">
        <f t="shared" si="4"/>
        <v>6.9897333127906052</v>
      </c>
      <c r="Z9" s="1">
        <f t="shared" si="4"/>
        <v>7.130374764513717</v>
      </c>
      <c r="AA9" s="1">
        <f t="shared" si="4"/>
        <v>7.2679959584395091</v>
      </c>
    </row>
    <row r="10" spans="1:27">
      <c r="A10">
        <v>1</v>
      </c>
      <c r="B10" t="s">
        <v>10</v>
      </c>
      <c r="C10" s="1">
        <f>C9*$F4*(C11-$I3)</f>
        <v>0</v>
      </c>
      <c r="D10" s="1">
        <f>C10+C16-$I4*$I5*(C11-$I3)*$C7/1000</f>
        <v>8.052134999999998</v>
      </c>
      <c r="E10" s="1">
        <f>D10+D16-$I4*$I5*(D11-$I3)*$C7/1000</f>
        <v>15.348584938954994</v>
      </c>
      <c r="F10" s="1">
        <f>E10+E16-$I4*$I5*(E11-$I3)*$C7/1000</f>
        <v>22.124349374745293</v>
      </c>
      <c r="G10" s="1">
        <f t="shared" ref="G10:U10" si="5">F10+F16-$I4*$I5*(F11-$I3)*$C7/1000</f>
        <v>28.437268420020164</v>
      </c>
      <c r="H10" s="1">
        <f t="shared" si="5"/>
        <v>34.331382818321529</v>
      </c>
      <c r="I10" s="1">
        <f t="shared" si="5"/>
        <v>39.841436262329132</v>
      </c>
      <c r="J10" s="1">
        <f t="shared" si="5"/>
        <v>44.995769585552445</v>
      </c>
      <c r="K10" s="1">
        <f t="shared" si="5"/>
        <v>49.818220453215496</v>
      </c>
      <c r="L10" s="1">
        <f t="shared" si="5"/>
        <v>54.329391490906808</v>
      </c>
      <c r="M10" s="1">
        <f t="shared" si="5"/>
        <v>58.54750847755583</v>
      </c>
      <c r="N10" s="1">
        <f t="shared" si="5"/>
        <v>62.489007658259673</v>
      </c>
      <c r="O10" s="1">
        <f t="shared" si="5"/>
        <v>66.168941458088113</v>
      </c>
      <c r="P10" s="1">
        <f t="shared" si="5"/>
        <v>69.601261049119131</v>
      </c>
      <c r="Q10" s="1">
        <f t="shared" si="5"/>
        <v>72.799014672037671</v>
      </c>
      <c r="R10" s="1">
        <f t="shared" si="5"/>
        <v>75.774487957353614</v>
      </c>
      <c r="S10" s="1">
        <f t="shared" si="5"/>
        <v>78.539304150764877</v>
      </c>
      <c r="T10" s="1">
        <f t="shared" si="5"/>
        <v>81.104496565452664</v>
      </c>
      <c r="U10" s="1">
        <f t="shared" si="5"/>
        <v>83.480561799067601</v>
      </c>
      <c r="V10" s="1">
        <f t="shared" ref="V10:AA10" si="6">U10+U16-$I4*$I5*(U11-$I3)*$C7/1000</f>
        <v>85.677499657751838</v>
      </c>
      <c r="W10" s="1">
        <f t="shared" si="6"/>
        <v>87.704843933334786</v>
      </c>
      <c r="X10" s="1">
        <f t="shared" si="6"/>
        <v>89.57168692745185</v>
      </c>
      <c r="Y10" s="1">
        <f t="shared" si="6"/>
        <v>91.28669973811661</v>
      </c>
      <c r="Z10" s="1">
        <f t="shared" si="6"/>
        <v>92.858149705968785</v>
      </c>
      <c r="AA10" s="1">
        <f t="shared" si="6"/>
        <v>94.29391598111296</v>
      </c>
    </row>
    <row r="11" spans="1:27">
      <c r="A11">
        <v>2</v>
      </c>
      <c r="B11" t="s">
        <v>5</v>
      </c>
      <c r="C11">
        <v>300</v>
      </c>
      <c r="D11">
        <f t="shared" ref="D11:U11" si="7">$I3+D10/D9/$F4*1000</f>
        <v>303.54420788213423</v>
      </c>
      <c r="E11">
        <f t="shared" si="7"/>
        <v>306.30649931158803</v>
      </c>
      <c r="F11">
        <f t="shared" si="7"/>
        <v>308.53618514188918</v>
      </c>
      <c r="G11">
        <f t="shared" si="7"/>
        <v>310.35512539975349</v>
      </c>
      <c r="H11">
        <f t="shared" si="7"/>
        <v>311.85069602033894</v>
      </c>
      <c r="I11">
        <f t="shared" si="7"/>
        <v>313.08720360639887</v>
      </c>
      <c r="J11">
        <f t="shared" si="7"/>
        <v>314.11306642751225</v>
      </c>
      <c r="K11">
        <f t="shared" si="7"/>
        <v>314.96547659112792</v>
      </c>
      <c r="L11">
        <f t="shared" si="7"/>
        <v>315.67351183630143</v>
      </c>
      <c r="M11">
        <f t="shared" si="7"/>
        <v>316.26026416356996</v>
      </c>
      <c r="N11">
        <f t="shared" si="7"/>
        <v>316.74432831576519</v>
      </c>
      <c r="O11">
        <f t="shared" si="7"/>
        <v>317.14086350401271</v>
      </c>
      <c r="P11">
        <f t="shared" si="7"/>
        <v>317.46236453326372</v>
      </c>
      <c r="Q11">
        <f t="shared" si="7"/>
        <v>317.71923119579981</v>
      </c>
      <c r="R11">
        <f t="shared" si="7"/>
        <v>317.92019514200769</v>
      </c>
      <c r="S11">
        <f t="shared" si="7"/>
        <v>318.07264442197646</v>
      </c>
      <c r="T11">
        <f t="shared" si="7"/>
        <v>318.18287345402229</v>
      </c>
      <c r="U11">
        <f t="shared" si="7"/>
        <v>318.25627789177611</v>
      </c>
      <c r="V11">
        <f t="shared" ref="V11:AA11" si="8">$I3+V10/V9/$F4*1000</f>
        <v>318.29750825012485</v>
      </c>
      <c r="W11">
        <f t="shared" si="8"/>
        <v>318.31059229043393</v>
      </c>
      <c r="X11">
        <f t="shared" si="8"/>
        <v>318.29903347217993</v>
      </c>
      <c r="Y11">
        <f t="shared" si="8"/>
        <v>318.26589087366239</v>
      </c>
      <c r="Z11">
        <f t="shared" si="8"/>
        <v>318.21384462099348</v>
      </c>
      <c r="AA11">
        <f t="shared" si="8"/>
        <v>318.14524987698297</v>
      </c>
    </row>
    <row r="12" spans="1:27">
      <c r="A12">
        <v>3</v>
      </c>
      <c r="B12" t="s">
        <v>4</v>
      </c>
      <c r="C12">
        <v>5</v>
      </c>
      <c r="D12">
        <f t="shared" ref="D12:U12" si="9">D9*$F5*D11/$C5/100000</f>
        <v>5.4686833015613843</v>
      </c>
      <c r="E12">
        <f t="shared" si="9"/>
        <v>5.911601682021427</v>
      </c>
      <c r="F12">
        <f t="shared" si="9"/>
        <v>6.3413503842891741</v>
      </c>
      <c r="G12">
        <f t="shared" si="9"/>
        <v>6.758656890482273</v>
      </c>
      <c r="H12">
        <f t="shared" si="9"/>
        <v>7.164124405696171</v>
      </c>
      <c r="I12">
        <f t="shared" si="9"/>
        <v>7.5582700977360666</v>
      </c>
      <c r="J12">
        <f t="shared" si="9"/>
        <v>7.941549803994354</v>
      </c>
      <c r="K12">
        <f t="shared" si="9"/>
        <v>8.3143743477059857</v>
      </c>
      <c r="L12">
        <f t="shared" si="9"/>
        <v>8.6771205129227855</v>
      </c>
      <c r="M12">
        <f t="shared" si="9"/>
        <v>9.0301385447124822</v>
      </c>
      <c r="N12">
        <f t="shared" si="9"/>
        <v>9.3737573482078105</v>
      </c>
      <c r="O12">
        <f t="shared" si="9"/>
        <v>9.708288141468369</v>
      </c>
      <c r="P12">
        <f t="shared" si="9"/>
        <v>10.034027057237255</v>
      </c>
      <c r="Q12">
        <f t="shared" si="9"/>
        <v>10.351257023531822</v>
      </c>
      <c r="R12">
        <f t="shared" si="9"/>
        <v>10.660249145909955</v>
      </c>
      <c r="S12">
        <f t="shared" si="9"/>
        <v>10.961263743565079</v>
      </c>
      <c r="T12">
        <f t="shared" si="9"/>
        <v>11.254551144034414</v>
      </c>
      <c r="U12">
        <f t="shared" si="9"/>
        <v>11.540352309151496</v>
      </c>
      <c r="V12">
        <f t="shared" ref="V12:AA12" si="10">V9*$F5*V11/$C5/100000</f>
        <v>11.818899342809802</v>
      </c>
      <c r="W12">
        <f t="shared" si="10"/>
        <v>12.090415915828425</v>
      </c>
      <c r="X12">
        <f t="shared" si="10"/>
        <v>12.355117632559203</v>
      </c>
      <c r="Y12">
        <f t="shared" si="10"/>
        <v>12.613212356407324</v>
      </c>
      <c r="Z12">
        <f t="shared" si="10"/>
        <v>12.864900506183995</v>
      </c>
      <c r="AA12">
        <f t="shared" si="10"/>
        <v>13.110375331506534</v>
      </c>
    </row>
    <row r="14" spans="1:27">
      <c r="B14" t="s">
        <v>0</v>
      </c>
      <c r="C14">
        <f>(- 0.0006*C12 + 0.0149)*$F1</f>
        <v>1.1900000000000001E-2</v>
      </c>
      <c r="D14">
        <f t="shared" ref="D14" si="11">(- 0.0006*D12 + 0.0146)*$F1</f>
        <v>1.131879001906317E-2</v>
      </c>
      <c r="E14">
        <f t="shared" ref="E14:AA14" si="12">(- 0.0006*E12 + 0.0146)*$F1</f>
        <v>1.1053038990787144E-2</v>
      </c>
      <c r="F14">
        <f t="shared" si="12"/>
        <v>1.0795189769426497E-2</v>
      </c>
      <c r="G14">
        <f t="shared" si="12"/>
        <v>1.0544805865710636E-2</v>
      </c>
      <c r="H14">
        <f t="shared" si="12"/>
        <v>1.0301525356582297E-2</v>
      </c>
      <c r="I14">
        <f t="shared" si="12"/>
        <v>1.0065037941358362E-2</v>
      </c>
      <c r="J14">
        <f t="shared" si="12"/>
        <v>9.8350701176033884E-3</v>
      </c>
      <c r="K14">
        <f t="shared" si="12"/>
        <v>9.6113753913764088E-3</v>
      </c>
      <c r="L14">
        <f t="shared" si="12"/>
        <v>9.393727692246329E-3</v>
      </c>
      <c r="M14">
        <f t="shared" si="12"/>
        <v>9.1819168731725118E-3</v>
      </c>
      <c r="N14">
        <f t="shared" si="12"/>
        <v>8.9757455910753139E-3</v>
      </c>
      <c r="O14">
        <f t="shared" si="12"/>
        <v>8.7750271151189781E-3</v>
      </c>
      <c r="P14">
        <f t="shared" si="12"/>
        <v>8.5795837656576467E-3</v>
      </c>
      <c r="Q14">
        <f t="shared" si="12"/>
        <v>8.3892457858809073E-3</v>
      </c>
      <c r="R14">
        <f t="shared" si="12"/>
        <v>8.2038505124540275E-3</v>
      </c>
      <c r="S14">
        <f t="shared" si="12"/>
        <v>8.0232417538609532E-3</v>
      </c>
      <c r="T14">
        <f t="shared" si="12"/>
        <v>7.8472693135793522E-3</v>
      </c>
      <c r="U14">
        <f t="shared" si="12"/>
        <v>7.6757886145091036E-3</v>
      </c>
      <c r="V14">
        <f t="shared" si="12"/>
        <v>7.5086603943141199E-3</v>
      </c>
      <c r="W14">
        <f t="shared" si="12"/>
        <v>7.3457504505029456E-3</v>
      </c>
      <c r="X14">
        <f t="shared" si="12"/>
        <v>7.1869294204644791E-3</v>
      </c>
      <c r="Y14">
        <f t="shared" si="12"/>
        <v>7.0320725861556061E-3</v>
      </c>
      <c r="Z14">
        <f t="shared" si="12"/>
        <v>6.8810596962896042E-3</v>
      </c>
      <c r="AA14">
        <f t="shared" si="12"/>
        <v>6.7337748010960798E-3</v>
      </c>
    </row>
    <row r="15" spans="1:27">
      <c r="B15" t="s">
        <v>7</v>
      </c>
      <c r="C15">
        <f xml:space="preserve"> 0.01*C12^3 - 0.4735*C12^2 + 4.9142*C12 + 46.699+273.15</f>
        <v>333.83249999999998</v>
      </c>
      <c r="D15">
        <f t="shared" ref="D15" si="13" xml:space="preserve"> 0.011*D12^3 - 0.4655*D12^2 + 5.0427*D12 + 45.988+273.15</f>
        <v>334.59249567816403</v>
      </c>
      <c r="E15">
        <f t="shared" ref="E15:AA15" si="14" xml:space="preserve"> 0.011*E12^3 - 0.4655*E12^2 + 5.0427*E12 + 45.988+273.15</f>
        <v>334.95311169070357</v>
      </c>
      <c r="F15">
        <f t="shared" si="14"/>
        <v>335.20153698598585</v>
      </c>
      <c r="G15">
        <f t="shared" si="14"/>
        <v>335.35214690354337</v>
      </c>
      <c r="H15">
        <f t="shared" si="14"/>
        <v>335.41755249916127</v>
      </c>
      <c r="I15">
        <f t="shared" si="14"/>
        <v>335.40889351155482</v>
      </c>
      <c r="J15">
        <f t="shared" si="14"/>
        <v>335.33605283616959</v>
      </c>
      <c r="K15">
        <f t="shared" si="14"/>
        <v>335.20782128091275</v>
      </c>
      <c r="L15">
        <f t="shared" si="14"/>
        <v>335.03202937660024</v>
      </c>
      <c r="M15">
        <f t="shared" si="14"/>
        <v>334.81565635050464</v>
      </c>
      <c r="N15">
        <f t="shared" si="14"/>
        <v>334.56492254889122</v>
      </c>
      <c r="O15">
        <f t="shared" si="14"/>
        <v>334.28536934069768</v>
      </c>
      <c r="P15">
        <f t="shared" si="14"/>
        <v>333.98192917350678</v>
      </c>
      <c r="Q15">
        <f t="shared" si="14"/>
        <v>333.65898761314071</v>
      </c>
      <c r="R15">
        <f t="shared" si="14"/>
        <v>333.32043866928757</v>
      </c>
      <c r="S15">
        <f t="shared" si="14"/>
        <v>332.96973436952055</v>
      </c>
      <c r="T15">
        <f t="shared" si="14"/>
        <v>332.60992932054307</v>
      </c>
      <c r="U15">
        <f t="shared" si="14"/>
        <v>332.24372084484696</v>
      </c>
      <c r="V15">
        <f t="shared" si="14"/>
        <v>331.87348517647627</v>
      </c>
      <c r="W15">
        <f t="shared" si="14"/>
        <v>331.50131012468881</v>
      </c>
      <c r="X15">
        <f t="shared" si="14"/>
        <v>331.12902455863622</v>
      </c>
      <c r="Y15">
        <f t="shared" si="14"/>
        <v>330.7582250232125</v>
      </c>
      <c r="Z15">
        <f t="shared" si="14"/>
        <v>330.39029976179722</v>
      </c>
      <c r="AA15">
        <f t="shared" si="14"/>
        <v>330.02645039310426</v>
      </c>
    </row>
    <row r="16" spans="1:27">
      <c r="B16" t="s">
        <v>9</v>
      </c>
      <c r="C16" s="1">
        <f t="shared" ref="C16:D16" si="15">$F3*(C15-$I3)/1000*C14*$C7</f>
        <v>8.052134999999998</v>
      </c>
      <c r="D16" s="1">
        <f t="shared" si="15"/>
        <v>7.8309038963297777</v>
      </c>
      <c r="E16" s="1">
        <f t="shared" ref="E16:AA16" si="16">$F3*(E15-$I3)/1000*E14*$C7</f>
        <v>7.7267621273336893</v>
      </c>
      <c r="F16" s="1">
        <f t="shared" si="16"/>
        <v>7.6001454387840583</v>
      </c>
      <c r="G16" s="1">
        <f t="shared" si="16"/>
        <v>7.455630520678965</v>
      </c>
      <c r="H16" s="1">
        <f t="shared" si="16"/>
        <v>7.2970963027638911</v>
      </c>
      <c r="I16" s="1">
        <f t="shared" si="16"/>
        <v>7.1278371331063441</v>
      </c>
      <c r="J16" s="1">
        <f t="shared" si="16"/>
        <v>6.9506511464613183</v>
      </c>
      <c r="K16" s="1">
        <f t="shared" si="16"/>
        <v>6.7679117408668699</v>
      </c>
      <c r="L16" s="1">
        <f t="shared" si="16"/>
        <v>6.5816268894111305</v>
      </c>
      <c r="M16" s="1">
        <f t="shared" si="16"/>
        <v>6.3934892499054854</v>
      </c>
      <c r="N16" s="1">
        <f t="shared" si="16"/>
        <v>6.2049190234814011</v>
      </c>
      <c r="O16" s="1">
        <f t="shared" si="16"/>
        <v>6.0171009123298216</v>
      </c>
      <c r="P16" s="1">
        <f t="shared" si="16"/>
        <v>5.8310161572549362</v>
      </c>
      <c r="Q16" s="1">
        <f t="shared" si="16"/>
        <v>5.6474703998111675</v>
      </c>
      <c r="R16" s="1">
        <f t="shared" si="16"/>
        <v>5.4671179570445556</v>
      </c>
      <c r="S16" s="1">
        <f t="shared" si="16"/>
        <v>5.290482988144837</v>
      </c>
      <c r="T16" s="1">
        <f t="shared" si="16"/>
        <v>5.117977953501784</v>
      </c>
      <c r="U16" s="1">
        <f t="shared" si="16"/>
        <v>4.9499197070057228</v>
      </c>
      <c r="V16" s="1">
        <f t="shared" si="16"/>
        <v>4.7865435154673106</v>
      </c>
      <c r="W16" s="1">
        <f t="shared" si="16"/>
        <v>4.6280152607973175</v>
      </c>
      <c r="X16" s="1">
        <f t="shared" si="16"/>
        <v>4.4744420486164787</v>
      </c>
      <c r="Y16" s="1">
        <f t="shared" si="16"/>
        <v>4.3258814196907611</v>
      </c>
      <c r="Z16" s="1">
        <f t="shared" si="16"/>
        <v>4.1823493369812486</v>
      </c>
      <c r="AA16" s="1">
        <f t="shared" si="16"/>
        <v>4.0438271004689383</v>
      </c>
    </row>
    <row r="18" spans="2:27">
      <c r="B18" t="s">
        <v>15</v>
      </c>
      <c r="C18">
        <f t="shared" ref="C18:D18" si="17">C11-273.15</f>
        <v>26.850000000000023</v>
      </c>
      <c r="D18">
        <f t="shared" si="17"/>
        <v>30.394207882134253</v>
      </c>
      <c r="E18">
        <f t="shared" ref="E18:AA18" si="18">E11-273.15</f>
        <v>33.15649931158805</v>
      </c>
      <c r="F18">
        <f t="shared" si="18"/>
        <v>35.3861851418892</v>
      </c>
      <c r="G18">
        <f t="shared" si="18"/>
        <v>37.205125399753513</v>
      </c>
      <c r="H18">
        <f t="shared" si="18"/>
        <v>38.700696020338967</v>
      </c>
      <c r="I18">
        <f t="shared" si="18"/>
        <v>39.937203606398896</v>
      </c>
      <c r="J18">
        <f t="shared" si="18"/>
        <v>40.963066427512274</v>
      </c>
      <c r="K18">
        <f t="shared" si="18"/>
        <v>41.815476591127947</v>
      </c>
      <c r="L18">
        <f t="shared" si="18"/>
        <v>42.523511836301452</v>
      </c>
      <c r="M18">
        <f t="shared" si="18"/>
        <v>43.11026416356998</v>
      </c>
      <c r="N18">
        <f t="shared" si="18"/>
        <v>43.59432831576521</v>
      </c>
      <c r="O18">
        <f t="shared" si="18"/>
        <v>43.990863504012736</v>
      </c>
      <c r="P18">
        <f t="shared" si="18"/>
        <v>44.312364533263747</v>
      </c>
      <c r="Q18">
        <f t="shared" si="18"/>
        <v>44.56923119579983</v>
      </c>
      <c r="R18">
        <f t="shared" si="18"/>
        <v>44.770195142007708</v>
      </c>
      <c r="S18">
        <f t="shared" si="18"/>
        <v>44.922644421976486</v>
      </c>
      <c r="T18">
        <f t="shared" si="18"/>
        <v>45.032873454022308</v>
      </c>
      <c r="U18">
        <f t="shared" si="18"/>
        <v>45.106277891776131</v>
      </c>
      <c r="V18">
        <f t="shared" si="18"/>
        <v>45.147508250124872</v>
      </c>
      <c r="W18">
        <f t="shared" si="18"/>
        <v>45.160592290433954</v>
      </c>
      <c r="X18">
        <f t="shared" si="18"/>
        <v>45.149033472179951</v>
      </c>
      <c r="Y18">
        <f t="shared" si="18"/>
        <v>45.115890873662408</v>
      </c>
      <c r="Z18">
        <f t="shared" si="18"/>
        <v>45.063844620993507</v>
      </c>
      <c r="AA18">
        <f t="shared" si="18"/>
        <v>44.995249876982996</v>
      </c>
    </row>
    <row r="19" spans="2:27" s="4" customFormat="1">
      <c r="B19" s="4" t="s">
        <v>14</v>
      </c>
      <c r="C19" s="4">
        <f>(0.0019*C12^3-0.0484*C12^2+0.5322*C12+1.2806)/3600*$C7</f>
        <v>1.6495000000000003E-2</v>
      </c>
      <c r="D19" s="4">
        <f>(0.0019*D12^3-0.0484*D12^2+0.5322*D12+1.2806)/3600*$C7+C19</f>
        <v>3.346334556507749E-2</v>
      </c>
      <c r="E19" s="4">
        <f t="shared" ref="E19:AA19" si="19">(0.0019*E12^3-0.0484*E12^2+0.5322*E12+1.2806)/3600*$C7+D19</f>
        <v>5.0840259722948346E-2</v>
      </c>
      <c r="F19" s="4">
        <f t="shared" si="19"/>
        <v>6.8582906700218702E-2</v>
      </c>
      <c r="G19" s="4">
        <f t="shared" si="19"/>
        <v>8.6656586441180433E-2</v>
      </c>
      <c r="H19" s="4">
        <f t="shared" si="19"/>
        <v>0.10503356252356068</v>
      </c>
      <c r="I19" s="4">
        <f t="shared" si="19"/>
        <v>0.12369208361815603</v>
      </c>
      <c r="J19" s="4">
        <f t="shared" si="19"/>
        <v>0.14261555062130132</v>
      </c>
      <c r="K19" s="4">
        <f t="shared" si="19"/>
        <v>0.16179179840235824</v>
      </c>
      <c r="L19" s="4">
        <f t="shared" si="19"/>
        <v>0.18121247095925189</v>
      </c>
      <c r="M19" s="4">
        <f t="shared" si="19"/>
        <v>0.20087247476821127</v>
      </c>
      <c r="N19" s="4">
        <f t="shared" si="19"/>
        <v>0.22076949889811157</v>
      </c>
      <c r="O19" s="4">
        <f t="shared" si="19"/>
        <v>0.24090359294239022</v>
      </c>
      <c r="P19" s="4">
        <f t="shared" si="19"/>
        <v>0.26127679551664929</v>
      </c>
      <c r="Q19" s="4">
        <f t="shared" si="19"/>
        <v>0.28189280727665667</v>
      </c>
      <c r="R19" s="4">
        <f t="shared" si="19"/>
        <v>0.30275670330700244</v>
      </c>
      <c r="S19" s="4">
        <f t="shared" si="19"/>
        <v>0.32387468042252615</v>
      </c>
      <c r="T19" s="4">
        <f t="shared" si="19"/>
        <v>0.34525383547887262</v>
      </c>
      <c r="U19" s="4">
        <f t="shared" si="19"/>
        <v>0.36690197124646923</v>
      </c>
      <c r="V19" s="4">
        <f t="shared" si="19"/>
        <v>0.38882742679013393</v>
      </c>
      <c r="W19" s="4">
        <f t="shared" si="19"/>
        <v>0.411038929631456</v>
      </c>
      <c r="X19" s="4">
        <f t="shared" si="19"/>
        <v>0.43354546726435539</v>
      </c>
      <c r="Y19" s="4">
        <f t="shared" si="19"/>
        <v>0.45635617585353261</v>
      </c>
      <c r="Z19" s="4">
        <f t="shared" si="19"/>
        <v>0.4794802441763239</v>
      </c>
      <c r="AA19" s="4">
        <f t="shared" si="19"/>
        <v>0.50292683107476854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p5_6.2.8.tif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gicquel</dc:creator>
  <cp:lastModifiedBy>gicquel</cp:lastModifiedBy>
  <dcterms:created xsi:type="dcterms:W3CDTF">2008-02-29T11:58:19Z</dcterms:created>
  <dcterms:modified xsi:type="dcterms:W3CDTF">2011-09-05T04:53:55Z</dcterms:modified>
</cp:coreProperties>
</file>